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2525" activeTab="0"/>
  </bookViews>
  <sheets>
    <sheet name="BioPro 150" sheetId="1" r:id="rId1"/>
  </sheets>
  <definedNames>
    <definedName name="_xlnm.Print_Area" localSheetId="0">'BioPro 150'!$A$1:$H$36</definedName>
  </definedNames>
  <calcPr fullCalcOnLoad="1"/>
</workbook>
</file>

<file path=xl/sharedStrings.xml><?xml version="1.0" encoding="utf-8"?>
<sst xmlns="http://schemas.openxmlformats.org/spreadsheetml/2006/main" count="45" uniqueCount="43">
  <si>
    <t>Cost Savings Per Batch</t>
  </si>
  <si>
    <t>Usage Fee Per Batch</t>
  </si>
  <si>
    <t>$0.01/gal</t>
  </si>
  <si>
    <t>Cost Per Unit</t>
  </si>
  <si>
    <t>Bulk Cost</t>
  </si>
  <si>
    <t>Total</t>
  </si>
  <si>
    <t>Water (Per Gallon)</t>
  </si>
  <si>
    <t>Methanol (Per Gallon)</t>
  </si>
  <si>
    <t>Catalyst (KOH) (Per Gram)</t>
  </si>
  <si>
    <t>Electricity (Per Killawatt Hours)</t>
  </si>
  <si>
    <t>Sulfuric (Per Milliliters)</t>
  </si>
  <si>
    <t>Usage Fee (Per Batch)</t>
  </si>
  <si>
    <t>Cost Savings Per Gallon</t>
  </si>
  <si>
    <t>Total Batches Made</t>
  </si>
  <si>
    <t>Total Savings Realized</t>
  </si>
  <si>
    <t>Labor Cost Per Hour</t>
  </si>
  <si>
    <t>Cost To Produce (per gallon)</t>
  </si>
  <si>
    <t>Labor (Per Minute)</t>
  </si>
  <si>
    <t>Pulls From Above</t>
  </si>
  <si>
    <t>Change the values in yellow to your actual costs</t>
  </si>
  <si>
    <t>This handy worksheet can help you calculate how much your biodiesel will cost to make and how quickly</t>
  </si>
  <si>
    <t>25 kWh @ $0.10/kWh</t>
  </si>
  <si>
    <t>Total Gallons Produced</t>
  </si>
  <si>
    <t>Cost Of Diesel Fuel (per gallon)</t>
  </si>
  <si>
    <t>Rent Per Month</t>
  </si>
  <si>
    <t>Rent (Per Day-Assuming 30 Days/Mo)</t>
  </si>
  <si>
    <t>Biodiesel Cost/Benefit Analysis Worksheet</t>
  </si>
  <si>
    <t>you can expect to recover your initial investment on your Biodiesel equipment</t>
  </si>
  <si>
    <t>Cost of Biodiesel Processor</t>
  </si>
  <si>
    <t>Batch Size of Biodiesel Processor</t>
  </si>
  <si>
    <t>Batches Required For Equipment Payback</t>
  </si>
  <si>
    <t>Gallons Required For Equipment Payback</t>
  </si>
  <si>
    <t>$132.00/55 gallon</t>
  </si>
  <si>
    <t>$70/50# bag (22,727 grams)</t>
  </si>
  <si>
    <t>$20/950 mL</t>
  </si>
  <si>
    <t>Waste Vegetable Oil (Per Gallon)</t>
  </si>
  <si>
    <t>$0.00/Gal</t>
  </si>
  <si>
    <t>Savings &amp; Return On Investment Analysis</t>
  </si>
  <si>
    <t>Units Per Batch</t>
  </si>
  <si>
    <t>Cost Per Batch</t>
  </si>
  <si>
    <t>Cost Per Gallon</t>
  </si>
  <si>
    <t>Production Consumables</t>
  </si>
  <si>
    <t>Equipment Costs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</si>
</sst>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0_);[Red]\(&quot;$&quot;#,##0.000\)"/>
    <numFmt numFmtId="167" formatCode="&quot;$&quot;#,##0.0_);[Red]\(&quot;$&quot;#,##0.0\)"/>
    <numFmt numFmtId="168" formatCode="&quot;$&quot;#,##0.0000_);[Red]\(&quot;$&quot;#,##0.0000\)"/>
    <numFmt numFmtId="169" formatCode="&quot;$&quot;#,##0.00000_);[Red]\(&quot;$&quot;#,##0.00000\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44" fontId="0" fillId="0" borderId="0" xfId="17" applyFill="1" applyBorder="1" applyAlignment="1">
      <alignment/>
    </xf>
    <xf numFmtId="0" fontId="0" fillId="2" borderId="2" xfId="0" applyFill="1" applyBorder="1" applyAlignment="1">
      <alignment/>
    </xf>
    <xf numFmtId="8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8" fontId="1" fillId="2" borderId="4" xfId="0" applyNumberFormat="1" applyFont="1" applyFill="1" applyBorder="1" applyAlignment="1">
      <alignment/>
    </xf>
    <xf numFmtId="8" fontId="1" fillId="2" borderId="5" xfId="0" applyNumberFormat="1" applyFont="1" applyFill="1" applyBorder="1" applyAlignment="1">
      <alignment/>
    </xf>
    <xf numFmtId="44" fontId="1" fillId="2" borderId="6" xfId="17" applyFont="1" applyFill="1" applyBorder="1" applyAlignment="1">
      <alignment/>
    </xf>
    <xf numFmtId="44" fontId="1" fillId="2" borderId="3" xfId="17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44" fontId="1" fillId="3" borderId="6" xfId="17" applyFont="1" applyFill="1" applyBorder="1" applyAlignment="1">
      <alignment/>
    </xf>
    <xf numFmtId="8" fontId="1" fillId="0" borderId="1" xfId="0" applyNumberFormat="1" applyFont="1" applyBorder="1" applyAlignment="1">
      <alignment/>
    </xf>
    <xf numFmtId="44" fontId="1" fillId="3" borderId="3" xfId="17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65" fontId="1" fillId="3" borderId="3" xfId="15" applyNumberFormat="1" applyFont="1" applyFill="1" applyBorder="1" applyAlignment="1">
      <alignment/>
    </xf>
    <xf numFmtId="8" fontId="1" fillId="4" borderId="3" xfId="0" applyNumberFormat="1" applyFont="1" applyFill="1" applyBorder="1" applyAlignment="1">
      <alignment/>
    </xf>
    <xf numFmtId="165" fontId="1" fillId="4" borderId="3" xfId="15" applyNumberFormat="1" applyFont="1" applyFill="1" applyBorder="1" applyAlignment="1">
      <alignment/>
    </xf>
    <xf numFmtId="44" fontId="1" fillId="2" borderId="8" xfId="17" applyFont="1" applyFill="1" applyBorder="1" applyAlignment="1">
      <alignment/>
    </xf>
    <xf numFmtId="8" fontId="1" fillId="2" borderId="8" xfId="0" applyNumberFormat="1" applyFont="1" applyFill="1" applyBorder="1" applyAlignment="1">
      <alignment/>
    </xf>
    <xf numFmtId="8" fontId="1" fillId="2" borderId="6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4" fontId="1" fillId="3" borderId="9" xfId="17" applyFont="1" applyFill="1" applyBorder="1" applyAlignment="1">
      <alignment/>
    </xf>
    <xf numFmtId="8" fontId="1" fillId="3" borderId="8" xfId="0" applyNumberFormat="1" applyFont="1" applyFill="1" applyBorder="1" applyAlignment="1">
      <alignment/>
    </xf>
    <xf numFmtId="169" fontId="1" fillId="3" borderId="9" xfId="0" applyNumberFormat="1" applyFont="1" applyFill="1" applyBorder="1" applyAlignment="1">
      <alignment/>
    </xf>
    <xf numFmtId="8" fontId="1" fillId="3" borderId="9" xfId="0" applyNumberFormat="1" applyFont="1" applyFill="1" applyBorder="1" applyAlignment="1">
      <alignment/>
    </xf>
    <xf numFmtId="168" fontId="1" fillId="3" borderId="9" xfId="0" applyNumberFormat="1" applyFont="1" applyFill="1" applyBorder="1" applyAlignment="1">
      <alignment/>
    </xf>
    <xf numFmtId="8" fontId="1" fillId="2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8" fontId="0" fillId="2" borderId="2" xfId="0" applyNumberForma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8" fontId="1" fillId="0" borderId="3" xfId="0" applyNumberFormat="1" applyFont="1" applyBorder="1" applyAlignment="1">
      <alignment/>
    </xf>
    <xf numFmtId="0" fontId="0" fillId="3" borderId="0" xfId="0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166" fontId="1" fillId="3" borderId="6" xfId="0" applyNumberFormat="1" applyFont="1" applyFill="1" applyBorder="1" applyAlignment="1">
      <alignment/>
    </xf>
    <xf numFmtId="165" fontId="1" fillId="2" borderId="3" xfId="15" applyNumberFormat="1" applyFont="1" applyFill="1" applyBorder="1" applyAlignment="1">
      <alignment/>
    </xf>
    <xf numFmtId="165" fontId="1" fillId="3" borderId="6" xfId="15" applyNumberFormat="1" applyFont="1" applyFill="1" applyBorder="1" applyAlignment="1">
      <alignment/>
    </xf>
    <xf numFmtId="44" fontId="0" fillId="5" borderId="9" xfId="17" applyFill="1" applyBorder="1" applyAlignment="1">
      <alignment/>
    </xf>
    <xf numFmtId="8" fontId="0" fillId="5" borderId="9" xfId="0" applyNumberFormat="1" applyFill="1" applyBorder="1" applyAlignment="1">
      <alignment/>
    </xf>
    <xf numFmtId="0" fontId="0" fillId="5" borderId="4" xfId="0" applyFont="1" applyFill="1" applyBorder="1" applyAlignment="1">
      <alignment/>
    </xf>
    <xf numFmtId="8" fontId="0" fillId="5" borderId="8" xfId="0" applyNumberForma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8" fontId="0" fillId="5" borderId="6" xfId="0" applyNumberForma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6" xfId="0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0" fillId="5" borderId="0" xfId="0" applyFill="1" applyAlignment="1">
      <alignment/>
    </xf>
    <xf numFmtId="8" fontId="0" fillId="5" borderId="0" xfId="0" applyNumberFormat="1" applyFill="1" applyAlignment="1">
      <alignment/>
    </xf>
    <xf numFmtId="44" fontId="0" fillId="5" borderId="0" xfId="17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4" xfId="0" applyFill="1" applyBorder="1" applyAlignment="1">
      <alignment/>
    </xf>
    <xf numFmtId="0" fontId="1" fillId="5" borderId="0" xfId="0" applyFont="1" applyFill="1" applyBorder="1" applyAlignment="1">
      <alignment/>
    </xf>
    <xf numFmtId="8" fontId="1" fillId="5" borderId="0" xfId="0" applyNumberFormat="1" applyFont="1" applyFill="1" applyBorder="1" applyAlignment="1">
      <alignment/>
    </xf>
    <xf numFmtId="8" fontId="0" fillId="5" borderId="0" xfId="0" applyNumberFormat="1" applyFill="1" applyBorder="1" applyAlignment="1">
      <alignment/>
    </xf>
    <xf numFmtId="8" fontId="0" fillId="0" borderId="0" xfId="0" applyNumberFormat="1" applyBorder="1" applyAlignment="1">
      <alignment/>
    </xf>
    <xf numFmtId="0" fontId="0" fillId="5" borderId="11" xfId="0" applyFill="1" applyBorder="1" applyAlignment="1">
      <alignment/>
    </xf>
    <xf numFmtId="44" fontId="0" fillId="5" borderId="13" xfId="17" applyFill="1" applyBorder="1" applyAlignment="1">
      <alignment/>
    </xf>
    <xf numFmtId="44" fontId="0" fillId="5" borderId="14" xfId="17" applyFill="1" applyBorder="1" applyAlignment="1">
      <alignment/>
    </xf>
    <xf numFmtId="44" fontId="0" fillId="5" borderId="15" xfId="17" applyFill="1" applyBorder="1" applyAlignment="1">
      <alignment/>
    </xf>
    <xf numFmtId="0" fontId="1" fillId="2" borderId="8" xfId="0" applyFont="1" applyFill="1" applyBorder="1" applyAlignment="1">
      <alignment horizontal="center" wrapText="1"/>
    </xf>
    <xf numFmtId="44" fontId="0" fillId="3" borderId="12" xfId="17" applyFont="1" applyFill="1" applyBorder="1" applyAlignment="1">
      <alignment horizontal="left"/>
    </xf>
    <xf numFmtId="0" fontId="4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8" fontId="0" fillId="5" borderId="1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8" fontId="1" fillId="2" borderId="1" xfId="0" applyNumberFormat="1" applyFont="1" applyFill="1" applyBorder="1" applyAlignment="1">
      <alignment horizontal="left"/>
    </xf>
    <xf numFmtId="8" fontId="1" fillId="2" borderId="7" xfId="0" applyNumberFormat="1" applyFont="1" applyFill="1" applyBorder="1" applyAlignment="1">
      <alignment horizontal="left"/>
    </xf>
    <xf numFmtId="44" fontId="3" fillId="0" borderId="3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H41" sqref="H4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23.8515625" style="0" customWidth="1"/>
    <col min="4" max="4" width="10.421875" style="0" customWidth="1"/>
    <col min="5" max="6" width="9.28125" style="0" customWidth="1"/>
    <col min="7" max="7" width="11.57421875" style="0" bestFit="1" customWidth="1"/>
    <col min="8" max="8" width="16.140625" style="0" customWidth="1"/>
  </cols>
  <sheetData>
    <row r="1" spans="1:7" ht="13.5" thickBot="1">
      <c r="A1" s="60"/>
      <c r="B1" s="55"/>
      <c r="C1" s="55"/>
      <c r="D1" s="55"/>
      <c r="E1" s="55"/>
      <c r="F1" s="55"/>
      <c r="G1" s="55"/>
    </row>
    <row r="2" spans="1:7" ht="13.5" thickBot="1">
      <c r="A2" s="60"/>
      <c r="B2" s="2" t="s">
        <v>26</v>
      </c>
      <c r="C2" s="24"/>
      <c r="D2" s="58"/>
      <c r="E2" s="58"/>
      <c r="F2" s="58"/>
      <c r="G2" s="59"/>
    </row>
    <row r="3" spans="1:9" ht="13.5" hidden="1" thickBot="1">
      <c r="A3" s="60"/>
      <c r="B3" s="72" t="s">
        <v>20</v>
      </c>
      <c r="C3" s="60"/>
      <c r="D3" s="60"/>
      <c r="E3" s="60"/>
      <c r="F3" s="60"/>
      <c r="G3" s="61"/>
      <c r="I3">
        <v>85</v>
      </c>
    </row>
    <row r="4" spans="1:7" ht="13.5" hidden="1" thickBot="1">
      <c r="A4" s="60"/>
      <c r="B4" s="72" t="s">
        <v>27</v>
      </c>
      <c r="C4" s="60"/>
      <c r="D4" s="60"/>
      <c r="E4" s="60"/>
      <c r="F4" s="60"/>
      <c r="G4" s="61"/>
    </row>
    <row r="5" spans="1:7" ht="7.5" customHeight="1" hidden="1">
      <c r="A5" s="60"/>
      <c r="B5" s="54"/>
      <c r="C5" s="63"/>
      <c r="D5" s="64"/>
      <c r="E5" s="60"/>
      <c r="F5" s="60"/>
      <c r="G5" s="61"/>
    </row>
    <row r="6" spans="1:7" ht="13.5" hidden="1" thickBot="1">
      <c r="A6" s="60"/>
      <c r="B6" s="73" t="s">
        <v>19</v>
      </c>
      <c r="C6" s="63"/>
      <c r="D6" s="64"/>
      <c r="E6" s="60"/>
      <c r="F6" s="60"/>
      <c r="G6" s="61"/>
    </row>
    <row r="7" spans="1:7" ht="13.5" thickBot="1">
      <c r="A7" s="60"/>
      <c r="B7" s="23" t="s">
        <v>42</v>
      </c>
      <c r="C7" s="21"/>
      <c r="D7" s="64"/>
      <c r="E7" s="60"/>
      <c r="F7" s="60"/>
      <c r="G7" s="61"/>
    </row>
    <row r="8" spans="1:7" ht="12.75">
      <c r="A8" s="60"/>
      <c r="B8" s="52" t="s">
        <v>28</v>
      </c>
      <c r="C8" s="26">
        <v>2500</v>
      </c>
      <c r="D8" s="63"/>
      <c r="E8" s="60"/>
      <c r="F8" s="60"/>
      <c r="G8" s="61"/>
    </row>
    <row r="9" spans="1:7" ht="13.5" thickBot="1">
      <c r="A9" s="60"/>
      <c r="B9" s="53" t="s">
        <v>29</v>
      </c>
      <c r="C9" s="41">
        <v>50</v>
      </c>
      <c r="D9" s="63"/>
      <c r="E9" s="60"/>
      <c r="F9" s="60"/>
      <c r="G9" s="61"/>
    </row>
    <row r="10" spans="1:7" ht="13.5" hidden="1" thickBot="1">
      <c r="A10" s="60"/>
      <c r="B10" s="54" t="s">
        <v>1</v>
      </c>
      <c r="C10" s="25">
        <v>0</v>
      </c>
      <c r="D10" s="62"/>
      <c r="E10" s="60"/>
      <c r="F10" s="60"/>
      <c r="G10" s="61"/>
    </row>
    <row r="11" spans="1:7" ht="13.5" hidden="1" thickBot="1">
      <c r="A11" s="60"/>
      <c r="B11" s="54" t="s">
        <v>15</v>
      </c>
      <c r="C11" s="25">
        <v>0</v>
      </c>
      <c r="D11" s="62"/>
      <c r="E11" s="60"/>
      <c r="F11" s="60"/>
      <c r="G11" s="61"/>
    </row>
    <row r="12" spans="1:7" ht="13.5" hidden="1" thickBot="1">
      <c r="A12" s="60"/>
      <c r="B12" s="53" t="s">
        <v>24</v>
      </c>
      <c r="C12" s="12">
        <v>0</v>
      </c>
      <c r="D12" s="62"/>
      <c r="E12" s="60"/>
      <c r="F12" s="60"/>
      <c r="G12" s="61"/>
    </row>
    <row r="13" spans="1:7" ht="26.25" thickBot="1">
      <c r="A13" s="60"/>
      <c r="B13" s="2" t="s">
        <v>41</v>
      </c>
      <c r="C13" s="6" t="s">
        <v>4</v>
      </c>
      <c r="D13" s="11" t="s">
        <v>3</v>
      </c>
      <c r="E13" s="15" t="s">
        <v>38</v>
      </c>
      <c r="F13" s="70" t="s">
        <v>39</v>
      </c>
      <c r="G13" s="16" t="s">
        <v>40</v>
      </c>
    </row>
    <row r="14" spans="1:7" ht="12.75">
      <c r="A14" s="60"/>
      <c r="B14" s="49" t="s">
        <v>35</v>
      </c>
      <c r="C14" s="71" t="s">
        <v>36</v>
      </c>
      <c r="D14" s="26">
        <v>0</v>
      </c>
      <c r="E14" s="44">
        <v>50</v>
      </c>
      <c r="F14" s="45">
        <f aca="true" t="shared" si="0" ref="F14:F22">E14*D14</f>
        <v>0</v>
      </c>
      <c r="G14" s="67">
        <f>F14/C9</f>
        <v>0</v>
      </c>
    </row>
    <row r="15" spans="1:7" ht="12.75">
      <c r="A15" s="60"/>
      <c r="B15" s="50" t="s">
        <v>7</v>
      </c>
      <c r="C15" s="36" t="s">
        <v>32</v>
      </c>
      <c r="D15" s="28">
        <v>2.4</v>
      </c>
      <c r="E15" s="46">
        <v>8</v>
      </c>
      <c r="F15" s="43">
        <f t="shared" si="0"/>
        <v>19.2</v>
      </c>
      <c r="G15" s="68">
        <f>F15/C9</f>
        <v>0.384</v>
      </c>
    </row>
    <row r="16" spans="1:7" ht="12.75">
      <c r="A16" s="60"/>
      <c r="B16" s="50" t="s">
        <v>8</v>
      </c>
      <c r="C16" s="36" t="s">
        <v>33</v>
      </c>
      <c r="D16" s="27">
        <v>0.0031</v>
      </c>
      <c r="E16" s="46">
        <v>1520</v>
      </c>
      <c r="F16" s="43">
        <f t="shared" si="0"/>
        <v>4.712</v>
      </c>
      <c r="G16" s="68">
        <f aca="true" t="shared" si="1" ref="G16:G22">F16/C$9</f>
        <v>0.09423999999999999</v>
      </c>
    </row>
    <row r="17" spans="1:7" ht="12.75">
      <c r="A17" s="60"/>
      <c r="B17" s="50" t="s">
        <v>9</v>
      </c>
      <c r="C17" s="36" t="s">
        <v>21</v>
      </c>
      <c r="D17" s="28">
        <v>0.1</v>
      </c>
      <c r="E17" s="46">
        <v>25</v>
      </c>
      <c r="F17" s="43">
        <f t="shared" si="0"/>
        <v>2.5</v>
      </c>
      <c r="G17" s="68">
        <f t="shared" si="1"/>
        <v>0.05</v>
      </c>
    </row>
    <row r="18" spans="1:7" ht="12.75">
      <c r="A18" s="60"/>
      <c r="B18" s="50" t="s">
        <v>10</v>
      </c>
      <c r="C18" s="36" t="s">
        <v>34</v>
      </c>
      <c r="D18" s="29">
        <v>0.021</v>
      </c>
      <c r="E18" s="46">
        <v>190</v>
      </c>
      <c r="F18" s="43">
        <f t="shared" si="0"/>
        <v>3.99</v>
      </c>
      <c r="G18" s="68">
        <f t="shared" si="1"/>
        <v>0.07980000000000001</v>
      </c>
    </row>
    <row r="19" spans="1:7" ht="13.5" thickBot="1">
      <c r="A19" s="60"/>
      <c r="B19" s="51" t="s">
        <v>6</v>
      </c>
      <c r="C19" s="38" t="s">
        <v>2</v>
      </c>
      <c r="D19" s="39">
        <v>0.01</v>
      </c>
      <c r="E19" s="47">
        <v>40</v>
      </c>
      <c r="F19" s="48">
        <f t="shared" si="0"/>
        <v>0.4</v>
      </c>
      <c r="G19" s="69">
        <f t="shared" si="1"/>
        <v>0.008</v>
      </c>
    </row>
    <row r="20" spans="1:7" ht="13.5" hidden="1" thickBot="1">
      <c r="A20" s="60"/>
      <c r="B20" s="50" t="s">
        <v>11</v>
      </c>
      <c r="C20" s="31" t="s">
        <v>18</v>
      </c>
      <c r="D20" s="30">
        <f>C10</f>
        <v>0</v>
      </c>
      <c r="E20" s="37">
        <v>1</v>
      </c>
      <c r="F20" s="43">
        <f t="shared" si="0"/>
        <v>0</v>
      </c>
      <c r="G20" s="42">
        <f t="shared" si="1"/>
        <v>0</v>
      </c>
    </row>
    <row r="21" spans="1:7" ht="13.5" hidden="1" thickBot="1">
      <c r="A21" s="60"/>
      <c r="B21" s="50" t="s">
        <v>17</v>
      </c>
      <c r="C21" s="31" t="s">
        <v>18</v>
      </c>
      <c r="D21" s="30">
        <f>C11/60</f>
        <v>0</v>
      </c>
      <c r="E21" s="33">
        <v>45</v>
      </c>
      <c r="F21" s="43">
        <f t="shared" si="0"/>
        <v>0</v>
      </c>
      <c r="G21" s="42">
        <f t="shared" si="1"/>
        <v>0</v>
      </c>
    </row>
    <row r="22" spans="1:7" ht="13.5" hidden="1" thickBot="1">
      <c r="A22" s="60"/>
      <c r="B22" s="51" t="s">
        <v>25</v>
      </c>
      <c r="C22" s="31" t="s">
        <v>18</v>
      </c>
      <c r="D22" s="22">
        <f>C12/30</f>
        <v>0</v>
      </c>
      <c r="E22" s="34">
        <v>1.5</v>
      </c>
      <c r="F22" s="43">
        <f t="shared" si="0"/>
        <v>0</v>
      </c>
      <c r="G22" s="42">
        <f t="shared" si="1"/>
        <v>0</v>
      </c>
    </row>
    <row r="23" spans="1:7" ht="13.5" thickBot="1">
      <c r="A23" s="60"/>
      <c r="B23" s="5" t="s">
        <v>5</v>
      </c>
      <c r="C23" s="32"/>
      <c r="D23" s="4"/>
      <c r="E23" s="4"/>
      <c r="F23" s="35">
        <f>SUM(F14:F21)</f>
        <v>30.802</v>
      </c>
      <c r="G23" s="79">
        <f>SUM(G14:G22)</f>
        <v>0.61604</v>
      </c>
    </row>
    <row r="24" spans="1:7" ht="13.5" thickBot="1">
      <c r="A24" s="60"/>
      <c r="B24" s="74"/>
      <c r="C24" s="64"/>
      <c r="D24" s="60"/>
      <c r="E24" s="60"/>
      <c r="F24" s="60"/>
      <c r="G24" s="68"/>
    </row>
    <row r="25" spans="1:7" ht="13.5" thickBot="1">
      <c r="A25" s="60"/>
      <c r="B25" s="77" t="s">
        <v>37</v>
      </c>
      <c r="C25" s="78"/>
      <c r="D25" s="60"/>
      <c r="E25" s="60"/>
      <c r="F25" s="60"/>
      <c r="G25" s="68"/>
    </row>
    <row r="26" spans="1:7" ht="13.5" thickBot="1">
      <c r="A26" s="60"/>
      <c r="B26" s="7" t="s">
        <v>16</v>
      </c>
      <c r="C26" s="20">
        <f>G23</f>
        <v>0.61604</v>
      </c>
      <c r="D26" s="60"/>
      <c r="E26" s="60"/>
      <c r="F26" s="60"/>
      <c r="G26" s="68"/>
    </row>
    <row r="27" spans="1:7" ht="13.5" thickBot="1">
      <c r="A27" s="60"/>
      <c r="B27" s="13" t="s">
        <v>23</v>
      </c>
      <c r="C27" s="14">
        <v>3.75</v>
      </c>
      <c r="D27" s="62"/>
      <c r="E27" s="60"/>
      <c r="F27" s="60"/>
      <c r="G27" s="68"/>
    </row>
    <row r="28" spans="1:7" ht="12.75">
      <c r="A28" s="60"/>
      <c r="B28" s="7" t="s">
        <v>12</v>
      </c>
      <c r="C28" s="20">
        <f>C27-C26</f>
        <v>3.13396</v>
      </c>
      <c r="D28" s="60"/>
      <c r="E28" s="60"/>
      <c r="F28" s="60"/>
      <c r="G28" s="68"/>
    </row>
    <row r="29" spans="1:7" ht="13.5" thickBot="1">
      <c r="A29" s="60"/>
      <c r="B29" s="8" t="s">
        <v>0</v>
      </c>
      <c r="C29" s="9">
        <f>(C27-C26)*C9</f>
        <v>156.698</v>
      </c>
      <c r="D29" s="60"/>
      <c r="E29" s="60"/>
      <c r="F29" s="60"/>
      <c r="G29" s="68"/>
    </row>
    <row r="30" spans="1:7" ht="13.5" thickBot="1">
      <c r="A30" s="60"/>
      <c r="B30" s="18" t="s">
        <v>30</v>
      </c>
      <c r="C30" s="19">
        <f>C8/C29</f>
        <v>15.954255957319173</v>
      </c>
      <c r="D30" s="60"/>
      <c r="E30" s="60"/>
      <c r="F30" s="60"/>
      <c r="G30" s="68"/>
    </row>
    <row r="31" spans="1:7" ht="13.5" thickBot="1">
      <c r="A31" s="60"/>
      <c r="B31" s="18" t="s">
        <v>31</v>
      </c>
      <c r="C31" s="19">
        <f>C30*C9</f>
        <v>797.7127978659587</v>
      </c>
      <c r="D31" s="60"/>
      <c r="E31" s="60"/>
      <c r="F31" s="60"/>
      <c r="G31" s="68"/>
    </row>
    <row r="32" spans="1:7" ht="13.5" thickBot="1">
      <c r="A32" s="60"/>
      <c r="B32" s="75"/>
      <c r="C32" s="65"/>
      <c r="D32" s="60"/>
      <c r="E32" s="60"/>
      <c r="F32" s="60"/>
      <c r="G32" s="68"/>
    </row>
    <row r="33" spans="1:7" ht="13.5" thickBot="1">
      <c r="A33" s="60"/>
      <c r="B33" s="13" t="s">
        <v>13</v>
      </c>
      <c r="C33" s="17">
        <v>1</v>
      </c>
      <c r="D33" s="62"/>
      <c r="E33" s="60"/>
      <c r="F33" s="60"/>
      <c r="G33" s="68"/>
    </row>
    <row r="34" spans="1:7" ht="13.5" thickBot="1">
      <c r="A34" s="60"/>
      <c r="B34" s="5" t="s">
        <v>22</v>
      </c>
      <c r="C34" s="40">
        <f>C33*C9</f>
        <v>50</v>
      </c>
      <c r="D34" s="62"/>
      <c r="E34" s="60"/>
      <c r="F34" s="60"/>
      <c r="G34" s="68"/>
    </row>
    <row r="35" spans="1:7" ht="13.5" thickBot="1">
      <c r="A35" s="60"/>
      <c r="B35" s="5" t="s">
        <v>14</v>
      </c>
      <c r="C35" s="10">
        <f>C33*C29</f>
        <v>156.698</v>
      </c>
      <c r="D35" s="66"/>
      <c r="E35" s="66"/>
      <c r="F35" s="66"/>
      <c r="G35" s="69"/>
    </row>
    <row r="36" spans="1:7" ht="12.75">
      <c r="A36" s="60"/>
      <c r="B36" s="56"/>
      <c r="C36" s="56"/>
      <c r="D36" s="55"/>
      <c r="E36" s="55"/>
      <c r="F36" s="55"/>
      <c r="G36" s="57"/>
    </row>
    <row r="37" spans="1:7" ht="12.75">
      <c r="A37" s="76"/>
      <c r="B37" s="1"/>
      <c r="C37" s="1"/>
      <c r="G37" s="3"/>
    </row>
    <row r="38" spans="2:7" ht="12.75">
      <c r="B38" s="1"/>
      <c r="C38" s="1"/>
      <c r="G38" s="3"/>
    </row>
  </sheetData>
  <mergeCells count="1">
    <mergeCell ref="B25:C25"/>
  </mergeCells>
  <printOptions/>
  <pageMargins left="0.75" right="0.75" top="1.36" bottom="0.94" header="0.35" footer="0.71"/>
  <pageSetup horizontalDpi="600" verticalDpi="600" orientation="landscape" scale="92" r:id="rId2"/>
  <headerFooter alignWithMargins="0">
    <oddHeader>&amp;L&amp;G</oddHeader>
    <oddFooter>&amp;L&amp;"Arial,Bold"Copyright 2011 - Utah Biodiesel Supply&amp;C&amp;"Arial,Bold"http://www.utahbio.com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Biodiesel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Graydon Blair</dc:creator>
  <cp:keywords/>
  <dc:description/>
  <cp:lastModifiedBy>Graydon Blair</cp:lastModifiedBy>
  <cp:lastPrinted>2011-09-06T23:16:01Z</cp:lastPrinted>
  <dcterms:created xsi:type="dcterms:W3CDTF">2007-04-16T04:45:16Z</dcterms:created>
  <dcterms:modified xsi:type="dcterms:W3CDTF">2011-09-06T23:25:07Z</dcterms:modified>
  <cp:category/>
  <cp:version/>
  <cp:contentType/>
  <cp:contentStatus/>
</cp:coreProperties>
</file>